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knv\Desktop\October\"/>
    </mc:Choice>
  </mc:AlternateContent>
  <xr:revisionPtr revIDLastSave="0" documentId="13_ncr:1_{53CDDBBA-1AAD-4271-B167-DCAF5B943252}" xr6:coauthVersionLast="47" xr6:coauthVersionMax="47" xr10:uidLastSave="{00000000-0000-0000-0000-000000000000}"/>
  <bookViews>
    <workbookView xWindow="-108" yWindow="-108" windowWidth="23256" windowHeight="12576" xr2:uid="{B80E0090-A8E3-4DC0-AE1B-2CA27CEACF9A}"/>
  </bookViews>
  <sheets>
    <sheet name="Budget wo comp" sheetId="1" r:id="rId1"/>
    <sheet name="Compensation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'Budget wo comp'!$A:$E,'Budget wo comp'!$4:$5</definedName>
    <definedName name="QB_COLUMN_59200" localSheetId="0" hidden="1">'Budget wo comp'!$F$5</definedName>
    <definedName name="QB_COLUMN_63620" localSheetId="0" hidden="1">'Budget wo comp'!#REF!</definedName>
    <definedName name="QB_COLUMN_64430" localSheetId="0" hidden="1">'Budget wo comp'!#REF!</definedName>
    <definedName name="QB_COLUMN_76210" localSheetId="0" hidden="1">'Budget wo comp'!$H$5</definedName>
    <definedName name="QB_DATA_0" localSheetId="0" hidden="1">'Budget wo comp'!$8:$8,'Budget wo comp'!$9:$9,'Budget wo comp'!$10:$10,'Budget wo comp'!$11:$11,'Budget wo comp'!$12:$12,'Budget wo comp'!$15:$15,'Budget wo comp'!$16:$16,'Budget wo comp'!$17:$17,'Budget wo comp'!$18:$18,'Budget wo comp'!$19:$19,'Budget wo comp'!$20:$20,Compensation!$8:$8,Compensation!$9:$9,Compensation!$7:$7,Compensation!$10:$10,Compensation!$11:$11</definedName>
    <definedName name="QB_DATA_1" localSheetId="0" hidden="1">Compensation!$6:$6,'Budget wo comp'!$21:$21,'Budget wo comp'!$22:$22,'Budget wo comp'!$23:$23,'Budget wo comp'!$24:$24,'Budget wo comp'!$25:$25,'Budget wo comp'!$26:$26,'Budget wo comp'!$27:$27,'Budget wo comp'!$28:$28</definedName>
    <definedName name="QB_FORMULA_0" localSheetId="0" hidden="1">'Budget wo comp'!#REF!,'Budget wo comp'!#REF!,'Budget wo comp'!#REF!,'Budget wo comp'!#REF!,'Budget wo comp'!#REF!,'Budget wo comp'!#REF!,'Budget wo comp'!#REF!,'Budget wo comp'!#REF!,'Budget wo comp'!$F$13,'Budget wo comp'!$H$13,'Budget wo comp'!#REF!,'Budget wo comp'!#REF!,'Budget wo comp'!#REF!,'Budget wo comp'!#REF!,'Budget wo comp'!#REF!,'Budget wo comp'!#REF!</definedName>
    <definedName name="QB_FORMULA_1" localSheetId="0" hidden="1">'Budget wo comp'!#REF!,'Budget wo comp'!#REF!,'Budget wo comp'!#REF!,'Budget wo comp'!#REF!,'Budget wo comp'!#REF!,'Budget wo comp'!#REF!,'Budget wo comp'!#REF!,'Budget wo comp'!#REF!,'Budget wo comp'!#REF!,'Budget wo comp'!#REF!,'Budget wo comp'!#REF!,'Budget wo comp'!#REF!,'Budget wo comp'!#REF!,'Budget wo comp'!#REF!,'Budget wo comp'!#REF!,'Budget wo comp'!#REF!</definedName>
    <definedName name="QB_FORMULA_2" localSheetId="0" hidden="1">'Budget wo comp'!#REF!,'Budget wo comp'!#REF!,'Budget wo comp'!#REF!,'Budget wo comp'!#REF!,Compensation!$F$12,Compensation!$H$12,'Budget wo comp'!#REF!,'Budget wo comp'!#REF!,'Budget wo comp'!#REF!,'Budget wo comp'!#REF!,'Budget wo comp'!#REF!,'Budget wo comp'!#REF!,'Budget wo comp'!#REF!,'Budget wo comp'!#REF!,'Budget wo comp'!#REF!,'Budget wo comp'!#REF!</definedName>
    <definedName name="QB_FORMULA_3" localSheetId="0" hidden="1">'Budget wo comp'!#REF!,'Budget wo comp'!#REF!,'Budget wo comp'!$F$29,'Budget wo comp'!$H$29,'Budget wo comp'!#REF!,'Budget wo comp'!#REF!,'Budget wo comp'!$F$30,'Budget wo comp'!$H$30,'Budget wo comp'!#REF!,'Budget wo comp'!#REF!,'Budget wo comp'!$F$31,'Budget wo comp'!$H$31,'Budget wo comp'!#REF!,'Budget wo comp'!#REF!</definedName>
    <definedName name="QB_ROW_10230" localSheetId="0" hidden="1">'Budget wo comp'!$D$17</definedName>
    <definedName name="QB_ROW_12230" localSheetId="0" hidden="1">'Budget wo comp'!$D$18</definedName>
    <definedName name="QB_ROW_15230" localSheetId="0" hidden="1">'Budget wo comp'!$D$20</definedName>
    <definedName name="QB_ROW_16230" localSheetId="0" hidden="1">'Budget wo comp'!$D$23</definedName>
    <definedName name="QB_ROW_17230" localSheetId="0" hidden="1">'Budget wo comp'!$D$24</definedName>
    <definedName name="QB_ROW_18230" localSheetId="0" hidden="1">'Budget wo comp'!$D$25</definedName>
    <definedName name="QB_ROW_18301" localSheetId="0" hidden="1">'Budget wo comp'!$A$31</definedName>
    <definedName name="QB_ROW_19011" localSheetId="0" hidden="1">'Budget wo comp'!$B$6</definedName>
    <definedName name="QB_ROW_19230" localSheetId="0" hidden="1">'Budget wo comp'!$D$26</definedName>
    <definedName name="QB_ROW_19311" localSheetId="0" hidden="1">'Budget wo comp'!$B$30</definedName>
    <definedName name="QB_ROW_20021" localSheetId="0" hidden="1">'Budget wo comp'!$C$7</definedName>
    <definedName name="QB_ROW_20230" localSheetId="0" hidden="1">'Budget wo comp'!$D$28</definedName>
    <definedName name="QB_ROW_20321" localSheetId="0" hidden="1">'Budget wo comp'!$C$13</definedName>
    <definedName name="QB_ROW_21021" localSheetId="0" hidden="1">'Budget wo comp'!$C$14</definedName>
    <definedName name="QB_ROW_21321" localSheetId="0" hidden="1">'Budget wo comp'!$C$29</definedName>
    <definedName name="QB_ROW_24030" localSheetId="0" hidden="1">Compensation!$D$5</definedName>
    <definedName name="QB_ROW_24330" localSheetId="0" hidden="1">Compensation!$D$12</definedName>
    <definedName name="QB_ROW_26240" localSheetId="0" hidden="1">Compensation!$E$6</definedName>
    <definedName name="QB_ROW_27240" localSheetId="0" hidden="1">Compensation!$E$10</definedName>
    <definedName name="QB_ROW_33230" localSheetId="0" hidden="1">'Budget wo comp'!$D$12</definedName>
    <definedName name="QB_ROW_34230" localSheetId="0" hidden="1">'Budget wo comp'!$D$9</definedName>
    <definedName name="QB_ROW_35230" localSheetId="0" hidden="1">'Budget wo comp'!$D$11</definedName>
    <definedName name="QB_ROW_36230" localSheetId="0" hidden="1">'Budget wo comp'!$D$8</definedName>
    <definedName name="QB_ROW_37230" localSheetId="0" hidden="1">'Budget wo comp'!$D$21</definedName>
    <definedName name="QB_ROW_38230" localSheetId="0" hidden="1">'Budget wo comp'!$D$22</definedName>
    <definedName name="QB_ROW_40240" localSheetId="0" hidden="1">Compensation!$E$9</definedName>
    <definedName name="QB_ROW_43230" localSheetId="0" hidden="1">'Budget wo comp'!$D$27</definedName>
    <definedName name="QB_ROW_44230" localSheetId="0" hidden="1">'Budget wo comp'!$D$19</definedName>
    <definedName name="QB_ROW_46240" localSheetId="0" hidden="1">Compensation!$E$11</definedName>
    <definedName name="QB_ROW_51240" localSheetId="0" hidden="1">Compensation!$E$8</definedName>
    <definedName name="QB_ROW_52240" localSheetId="0" hidden="1">Compensation!$E$7</definedName>
    <definedName name="QB_ROW_6230" localSheetId="0" hidden="1">'Budget wo comp'!$D$10</definedName>
    <definedName name="QB_ROW_7230" localSheetId="0" hidden="1">'Budget wo comp'!$D$16</definedName>
    <definedName name="QB_ROW_9230" localSheetId="0" hidden="1">'Budget wo comp'!$D$15</definedName>
    <definedName name="QBCANSUPPORTUPDATE" localSheetId="0">TRUE</definedName>
    <definedName name="QBCOMPANYFILENAME" localSheetId="0">"C:\Users\carol\Documents\QuickBooks\Company Files\State of Nevada Applied Behavior Analysis Board.qbw"</definedName>
    <definedName name="QBENDDATE" localSheetId="0">20230630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"e94e6518b904456bbbbf2a6f72213c50"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P7" i="2"/>
  <c r="L7" i="2"/>
  <c r="P6" i="2"/>
  <c r="N6" i="2"/>
  <c r="N8" i="2" s="1"/>
  <c r="L6" i="2"/>
  <c r="L8" i="2" s="1"/>
  <c r="H12" i="2"/>
  <c r="F12" i="2"/>
  <c r="J10" i="2"/>
  <c r="J8" i="2"/>
  <c r="J9" i="2" s="1"/>
  <c r="J23" i="1"/>
  <c r="J12" i="2" l="1"/>
  <c r="N7" i="2"/>
  <c r="N10" i="2" s="1"/>
  <c r="P8" i="2"/>
  <c r="P9" i="2" s="1"/>
  <c r="P10" i="2"/>
  <c r="L9" i="2"/>
  <c r="L10" i="2"/>
  <c r="J13" i="1"/>
  <c r="H29" i="1"/>
  <c r="F29" i="1"/>
  <c r="H13" i="1"/>
  <c r="F13" i="1"/>
  <c r="N9" i="2" l="1"/>
  <c r="N12" i="2" s="1"/>
  <c r="L12" i="2"/>
  <c r="P12" i="2"/>
  <c r="J29" i="1"/>
  <c r="J30" i="1" s="1"/>
  <c r="J31" i="1" s="1"/>
  <c r="J15" i="2" s="1"/>
  <c r="F30" i="1"/>
  <c r="F31" i="1" s="1"/>
  <c r="H30" i="1"/>
  <c r="H31" i="1" s="1"/>
  <c r="L15" i="2" l="1"/>
  <c r="N15" i="2"/>
  <c r="P15" i="2"/>
</calcChain>
</file>

<file path=xl/sharedStrings.xml><?xml version="1.0" encoding="utf-8"?>
<sst xmlns="http://schemas.openxmlformats.org/spreadsheetml/2006/main" count="48" uniqueCount="44">
  <si>
    <t>Budget</t>
  </si>
  <si>
    <t>Ordinary Income/Expense</t>
  </si>
  <si>
    <t>Income</t>
  </si>
  <si>
    <t>Application Fee</t>
  </si>
  <si>
    <t>Exam Fees</t>
  </si>
  <si>
    <t>License Fee</t>
  </si>
  <si>
    <t>Other Fees</t>
  </si>
  <si>
    <t>RBT Registration</t>
  </si>
  <si>
    <t>Total Income</t>
  </si>
  <si>
    <t>Expense</t>
  </si>
  <si>
    <t>Bank Service Charges</t>
  </si>
  <si>
    <t>Board Compensation</t>
  </si>
  <si>
    <t>Computer and Internet Expenses</t>
  </si>
  <si>
    <t>Insurance Expense</t>
  </si>
  <si>
    <t>Licensing System</t>
  </si>
  <si>
    <t>Office Supplies</t>
  </si>
  <si>
    <t>Payroll Expenses</t>
  </si>
  <si>
    <t>Deferred Compensation</t>
  </si>
  <si>
    <t>Employer Taxes</t>
  </si>
  <si>
    <t>Hourly Wages</t>
  </si>
  <si>
    <t>Medical Benefits</t>
  </si>
  <si>
    <t>PTO Expense</t>
  </si>
  <si>
    <t>Salaries</t>
  </si>
  <si>
    <t>Total Payroll Expenses</t>
  </si>
  <si>
    <t>Postage</t>
  </si>
  <si>
    <t>Printing</t>
  </si>
  <si>
    <t>Professional Fees</t>
  </si>
  <si>
    <t>Rent Expense</t>
  </si>
  <si>
    <t>Repairs and Maintenance</t>
  </si>
  <si>
    <t>Telephone Expense</t>
  </si>
  <si>
    <t>Training and Conferences</t>
  </si>
  <si>
    <t>Travel Expense</t>
  </si>
  <si>
    <t>Total Expense</t>
  </si>
  <si>
    <t>Net Ordinary Income</t>
  </si>
  <si>
    <t>Actuals</t>
  </si>
  <si>
    <t>FY23</t>
  </si>
  <si>
    <t>FY24</t>
  </si>
  <si>
    <t>Net Income without personnel costs</t>
  </si>
  <si>
    <t>Current</t>
  </si>
  <si>
    <t>w/5% raise</t>
  </si>
  <si>
    <t>w/8% raise</t>
  </si>
  <si>
    <t>w/12% raise</t>
  </si>
  <si>
    <t>FY24 Compensation Scenarios</t>
  </si>
  <si>
    <t>Net Income after all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</si>
</sst>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49" fontId="3" fillId="0" borderId="0" xfId="0" applyNumberFormat="1" applyFont="1"/>
    <xf numFmtId="49" fontId="4" fillId="0" borderId="0" xfId="0" applyNumberFormat="1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0" xfId="1" applyNumberFormat="1" applyFont="1"/>
    <xf numFmtId="164" fontId="4" fillId="0" borderId="2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164" fontId="3" fillId="0" borderId="5" xfId="1" applyNumberFormat="1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6" fillId="0" borderId="6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49" fontId="6" fillId="0" borderId="7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AD9AAE3-5691-4264-BCEA-3F21F0646F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91440</xdr:colOff>
          <xdr:row>4</xdr:row>
          <xdr:rowOff>45720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91440</xdr:colOff>
          <xdr:row>4</xdr:row>
          <xdr:rowOff>45720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920B-4062-4496-A8E3-36FB12923390}">
  <sheetPr codeName="Sheet1"/>
  <dimension ref="A3:J32"/>
  <sheetViews>
    <sheetView tabSelected="1" zoomScaleNormal="100" workbookViewId="0">
      <selection activeCell="E23" sqref="E23"/>
    </sheetView>
  </sheetViews>
  <sheetFormatPr defaultColWidth="9.109375" defaultRowHeight="13.8" x14ac:dyDescent="0.25"/>
  <cols>
    <col min="1" max="4" width="3" style="4" customWidth="1"/>
    <col min="5" max="5" width="25.44140625" style="4" customWidth="1"/>
    <col min="6" max="6" width="12.33203125" style="14" bestFit="1" customWidth="1"/>
    <col min="7" max="7" width="2.33203125" style="3" customWidth="1"/>
    <col min="8" max="8" width="11.5546875" style="14" bestFit="1" customWidth="1"/>
    <col min="9" max="9" width="4.44140625" style="3" customWidth="1"/>
    <col min="10" max="10" width="14.33203125" style="14" customWidth="1"/>
    <col min="11" max="16384" width="9.109375" style="3"/>
  </cols>
  <sheetData>
    <row r="3" spans="1:10" ht="14.4" thickBot="1" x14ac:dyDescent="0.3"/>
    <row r="4" spans="1:10" ht="14.4" thickBot="1" x14ac:dyDescent="0.3">
      <c r="A4" s="1"/>
      <c r="B4" s="1"/>
      <c r="C4" s="1"/>
      <c r="D4" s="1"/>
      <c r="E4" s="1"/>
      <c r="F4" s="20" t="s">
        <v>35</v>
      </c>
      <c r="G4" s="21"/>
      <c r="H4" s="22"/>
      <c r="J4" s="15" t="s">
        <v>36</v>
      </c>
    </row>
    <row r="5" spans="1:10" s="13" customFormat="1" ht="24.75" customHeight="1" thickBot="1" x14ac:dyDescent="0.3">
      <c r="A5" s="5"/>
      <c r="B5" s="5"/>
      <c r="C5" s="5"/>
      <c r="D5" s="5"/>
      <c r="E5" s="5"/>
      <c r="F5" s="6" t="s">
        <v>34</v>
      </c>
      <c r="G5" s="12"/>
      <c r="H5" s="6" t="s">
        <v>0</v>
      </c>
      <c r="J5" s="6" t="s">
        <v>0</v>
      </c>
    </row>
    <row r="6" spans="1:10" ht="14.4" thickTop="1" x14ac:dyDescent="0.25">
      <c r="A6" s="1"/>
      <c r="B6" s="1" t="s">
        <v>1</v>
      </c>
      <c r="C6" s="1"/>
      <c r="D6" s="1"/>
      <c r="E6" s="1"/>
      <c r="F6" s="7"/>
      <c r="G6" s="2"/>
      <c r="H6" s="7"/>
      <c r="J6" s="7"/>
    </row>
    <row r="7" spans="1:10" x14ac:dyDescent="0.25">
      <c r="A7" s="1"/>
      <c r="B7" s="1"/>
      <c r="C7" s="1" t="s">
        <v>2</v>
      </c>
      <c r="D7" s="1"/>
      <c r="E7" s="1"/>
      <c r="F7" s="7"/>
      <c r="G7" s="2"/>
      <c r="H7" s="7"/>
      <c r="J7" s="7"/>
    </row>
    <row r="8" spans="1:10" x14ac:dyDescent="0.25">
      <c r="A8" s="1"/>
      <c r="B8" s="1"/>
      <c r="C8" s="1"/>
      <c r="D8" s="1" t="s">
        <v>3</v>
      </c>
      <c r="E8" s="1"/>
      <c r="F8" s="7">
        <v>13100</v>
      </c>
      <c r="G8" s="2"/>
      <c r="H8" s="7">
        <v>6750</v>
      </c>
      <c r="J8" s="7">
        <v>13500</v>
      </c>
    </row>
    <row r="9" spans="1:10" x14ac:dyDescent="0.25">
      <c r="A9" s="1"/>
      <c r="B9" s="1"/>
      <c r="C9" s="1"/>
      <c r="D9" s="1" t="s">
        <v>4</v>
      </c>
      <c r="E9" s="1"/>
      <c r="F9" s="7">
        <v>11654.41</v>
      </c>
      <c r="G9" s="2"/>
      <c r="H9" s="7">
        <v>10125</v>
      </c>
      <c r="J9" s="7">
        <v>20250</v>
      </c>
    </row>
    <row r="10" spans="1:10" x14ac:dyDescent="0.25">
      <c r="A10" s="1"/>
      <c r="B10" s="1"/>
      <c r="C10" s="1"/>
      <c r="D10" s="1" t="s">
        <v>5</v>
      </c>
      <c r="E10" s="1"/>
      <c r="F10" s="7">
        <v>104262</v>
      </c>
      <c r="G10" s="2"/>
      <c r="H10" s="7">
        <v>99909.36</v>
      </c>
      <c r="J10" s="7">
        <v>115479.36</v>
      </c>
    </row>
    <row r="11" spans="1:10" x14ac:dyDescent="0.25">
      <c r="A11" s="1"/>
      <c r="B11" s="1"/>
      <c r="C11" s="1"/>
      <c r="D11" s="1" t="s">
        <v>6</v>
      </c>
      <c r="E11" s="1"/>
      <c r="F11" s="7">
        <v>350</v>
      </c>
      <c r="G11" s="2"/>
      <c r="H11" s="7"/>
      <c r="J11" s="7"/>
    </row>
    <row r="12" spans="1:10" ht="14.4" thickBot="1" x14ac:dyDescent="0.3">
      <c r="A12" s="1"/>
      <c r="B12" s="1"/>
      <c r="C12" s="1"/>
      <c r="D12" s="1" t="s">
        <v>7</v>
      </c>
      <c r="E12" s="1"/>
      <c r="F12" s="8">
        <v>86177.75</v>
      </c>
      <c r="G12" s="2"/>
      <c r="H12" s="8">
        <v>74375.039999999994</v>
      </c>
      <c r="J12" s="8">
        <v>94483.08</v>
      </c>
    </row>
    <row r="13" spans="1:10" x14ac:dyDescent="0.25">
      <c r="A13" s="1"/>
      <c r="B13" s="1"/>
      <c r="C13" s="1" t="s">
        <v>8</v>
      </c>
      <c r="D13" s="1"/>
      <c r="E13" s="1"/>
      <c r="F13" s="7">
        <f>ROUND(SUM(F7:F12),5)</f>
        <v>215544.16</v>
      </c>
      <c r="G13" s="2"/>
      <c r="H13" s="7">
        <f>ROUND(SUM(H7:H12),5)</f>
        <v>191159.4</v>
      </c>
      <c r="J13" s="7">
        <f>ROUND(SUM(J7:J12),5)</f>
        <v>243712.44</v>
      </c>
    </row>
    <row r="14" spans="1:10" x14ac:dyDescent="0.25">
      <c r="A14" s="1"/>
      <c r="B14" s="1"/>
      <c r="C14" s="1" t="s">
        <v>9</v>
      </c>
      <c r="D14" s="1"/>
      <c r="E14" s="1"/>
      <c r="F14" s="7"/>
      <c r="G14" s="2"/>
      <c r="H14" s="7"/>
      <c r="J14" s="7"/>
    </row>
    <row r="15" spans="1:10" x14ac:dyDescent="0.25">
      <c r="A15" s="1"/>
      <c r="B15" s="1"/>
      <c r="C15" s="1"/>
      <c r="D15" s="1" t="s">
        <v>10</v>
      </c>
      <c r="E15" s="1"/>
      <c r="F15" s="7">
        <v>7894.68</v>
      </c>
      <c r="G15" s="2"/>
      <c r="H15" s="7">
        <v>4500</v>
      </c>
      <c r="J15" s="7">
        <v>9999.9599999999991</v>
      </c>
    </row>
    <row r="16" spans="1:10" x14ac:dyDescent="0.25">
      <c r="A16" s="1"/>
      <c r="B16" s="1"/>
      <c r="C16" s="1"/>
      <c r="D16" s="1" t="s">
        <v>11</v>
      </c>
      <c r="E16" s="1"/>
      <c r="F16" s="7">
        <v>10950</v>
      </c>
      <c r="G16" s="2"/>
      <c r="H16" s="7">
        <v>9000</v>
      </c>
      <c r="J16" s="7">
        <v>9000</v>
      </c>
    </row>
    <row r="17" spans="1:10" x14ac:dyDescent="0.25">
      <c r="A17" s="1"/>
      <c r="B17" s="1"/>
      <c r="C17" s="1"/>
      <c r="D17" s="1" t="s">
        <v>12</v>
      </c>
      <c r="E17" s="1"/>
      <c r="F17" s="7">
        <v>1345.79</v>
      </c>
      <c r="G17" s="2"/>
      <c r="H17" s="7">
        <v>549.96</v>
      </c>
      <c r="J17" s="7">
        <v>2000.04</v>
      </c>
    </row>
    <row r="18" spans="1:10" x14ac:dyDescent="0.25">
      <c r="A18" s="1"/>
      <c r="B18" s="1"/>
      <c r="C18" s="1"/>
      <c r="D18" s="1" t="s">
        <v>13</v>
      </c>
      <c r="E18" s="1"/>
      <c r="F18" s="7">
        <v>689.66</v>
      </c>
      <c r="G18" s="2"/>
      <c r="H18" s="7">
        <v>650.04</v>
      </c>
      <c r="J18" s="7">
        <v>699.96</v>
      </c>
    </row>
    <row r="19" spans="1:10" x14ac:dyDescent="0.25">
      <c r="A19" s="1"/>
      <c r="B19" s="1"/>
      <c r="C19" s="1"/>
      <c r="D19" s="1" t="s">
        <v>14</v>
      </c>
      <c r="E19" s="1"/>
      <c r="F19" s="7">
        <v>7150</v>
      </c>
      <c r="G19" s="2"/>
      <c r="H19" s="7">
        <v>9000</v>
      </c>
      <c r="J19" s="7">
        <v>9000</v>
      </c>
    </row>
    <row r="20" spans="1:10" x14ac:dyDescent="0.25">
      <c r="A20" s="1"/>
      <c r="B20" s="1"/>
      <c r="C20" s="1"/>
      <c r="D20" s="1" t="s">
        <v>15</v>
      </c>
      <c r="E20" s="1"/>
      <c r="F20" s="7">
        <v>3117.07</v>
      </c>
      <c r="G20" s="2"/>
      <c r="H20" s="7">
        <v>999.96</v>
      </c>
      <c r="J20" s="7">
        <v>2000.04</v>
      </c>
    </row>
    <row r="21" spans="1:10" x14ac:dyDescent="0.25">
      <c r="A21" s="1"/>
      <c r="B21" s="1"/>
      <c r="C21" s="1"/>
      <c r="D21" s="1" t="s">
        <v>24</v>
      </c>
      <c r="E21" s="1"/>
      <c r="F21" s="7">
        <v>594.30999999999995</v>
      </c>
      <c r="G21" s="2"/>
      <c r="H21" s="7">
        <v>300</v>
      </c>
      <c r="J21" s="7">
        <v>600</v>
      </c>
    </row>
    <row r="22" spans="1:10" x14ac:dyDescent="0.25">
      <c r="A22" s="1"/>
      <c r="B22" s="1"/>
      <c r="C22" s="1"/>
      <c r="D22" s="1" t="s">
        <v>25</v>
      </c>
      <c r="E22" s="1"/>
      <c r="F22" s="7">
        <v>482.45</v>
      </c>
      <c r="G22" s="2"/>
      <c r="H22" s="7"/>
      <c r="J22" s="7"/>
    </row>
    <row r="23" spans="1:10" x14ac:dyDescent="0.25">
      <c r="A23" s="1"/>
      <c r="B23" s="1"/>
      <c r="C23" s="1"/>
      <c r="D23" s="1" t="s">
        <v>26</v>
      </c>
      <c r="E23" s="1"/>
      <c r="F23" s="7">
        <v>14411</v>
      </c>
      <c r="G23" s="2"/>
      <c r="H23" s="7">
        <v>38700</v>
      </c>
      <c r="J23" s="7">
        <f>7200+1500+15000+15000</f>
        <v>38700</v>
      </c>
    </row>
    <row r="24" spans="1:10" x14ac:dyDescent="0.25">
      <c r="A24" s="1"/>
      <c r="B24" s="1"/>
      <c r="C24" s="1"/>
      <c r="D24" s="1" t="s">
        <v>27</v>
      </c>
      <c r="E24" s="1"/>
      <c r="F24" s="7">
        <v>5977.32</v>
      </c>
      <c r="G24" s="2"/>
      <c r="H24" s="7">
        <v>6000</v>
      </c>
      <c r="J24" s="7">
        <v>7400.04</v>
      </c>
    </row>
    <row r="25" spans="1:10" x14ac:dyDescent="0.25">
      <c r="A25" s="1"/>
      <c r="B25" s="1"/>
      <c r="C25" s="1"/>
      <c r="D25" s="1" t="s">
        <v>28</v>
      </c>
      <c r="E25" s="1"/>
      <c r="F25" s="7">
        <v>286.48</v>
      </c>
      <c r="G25" s="2"/>
      <c r="H25" s="7"/>
      <c r="J25" s="7"/>
    </row>
    <row r="26" spans="1:10" x14ac:dyDescent="0.25">
      <c r="A26" s="1"/>
      <c r="B26" s="1"/>
      <c r="C26" s="1"/>
      <c r="D26" s="1" t="s">
        <v>29</v>
      </c>
      <c r="E26" s="1"/>
      <c r="F26" s="7">
        <v>379.95</v>
      </c>
      <c r="G26" s="2"/>
      <c r="H26" s="7">
        <v>849.96</v>
      </c>
      <c r="J26" s="7">
        <v>849.96</v>
      </c>
    </row>
    <row r="27" spans="1:10" x14ac:dyDescent="0.25">
      <c r="A27" s="1"/>
      <c r="B27" s="1"/>
      <c r="C27" s="1"/>
      <c r="D27" s="1" t="s">
        <v>30</v>
      </c>
      <c r="E27" s="1"/>
      <c r="F27" s="7">
        <v>3089</v>
      </c>
      <c r="G27" s="2"/>
      <c r="H27" s="7">
        <v>3500.04</v>
      </c>
      <c r="J27" s="7">
        <v>12000</v>
      </c>
    </row>
    <row r="28" spans="1:10" ht="14.4" thickBot="1" x14ac:dyDescent="0.3">
      <c r="A28" s="1"/>
      <c r="B28" s="1"/>
      <c r="C28" s="1"/>
      <c r="D28" s="1" t="s">
        <v>31</v>
      </c>
      <c r="E28" s="1"/>
      <c r="F28" s="9">
        <v>3112.43</v>
      </c>
      <c r="G28" s="2"/>
      <c r="H28" s="9"/>
      <c r="J28" s="9"/>
    </row>
    <row r="29" spans="1:10" ht="14.4" thickBot="1" x14ac:dyDescent="0.3">
      <c r="A29" s="1"/>
      <c r="B29" s="1"/>
      <c r="C29" s="1" t="s">
        <v>32</v>
      </c>
      <c r="D29" s="1"/>
      <c r="E29" s="1"/>
      <c r="F29" s="10">
        <f>ROUND(SUM(F14:F20)+SUM(F21:F28),5)</f>
        <v>59480.14</v>
      </c>
      <c r="G29" s="2"/>
      <c r="H29" s="10">
        <f>ROUND(SUM(H14:H20)+SUM(H21:H28),5)</f>
        <v>74049.960000000006</v>
      </c>
      <c r="J29" s="10">
        <f>ROUND(SUM(J14:J20)+SUM(J21:J28),5)</f>
        <v>92250</v>
      </c>
    </row>
    <row r="30" spans="1:10" ht="14.4" thickBot="1" x14ac:dyDescent="0.3">
      <c r="A30" s="1"/>
      <c r="B30" s="1" t="s">
        <v>33</v>
      </c>
      <c r="C30" s="1"/>
      <c r="D30" s="1"/>
      <c r="E30" s="1"/>
      <c r="F30" s="10">
        <f>ROUND(F6+F13-F29,5)</f>
        <v>156064.01999999999</v>
      </c>
      <c r="G30" s="2"/>
      <c r="H30" s="10">
        <f>ROUND(H6+H13-H29,5)</f>
        <v>117109.44</v>
      </c>
      <c r="J30" s="10">
        <f>ROUND(J6+J13-J29,5)</f>
        <v>151462.44</v>
      </c>
    </row>
    <row r="31" spans="1:10" s="4" customFormat="1" ht="18.75" customHeight="1" thickBot="1" x14ac:dyDescent="0.25">
      <c r="A31" s="1" t="s">
        <v>37</v>
      </c>
      <c r="B31" s="1"/>
      <c r="C31" s="1"/>
      <c r="D31" s="1"/>
      <c r="E31" s="1"/>
      <c r="F31" s="11">
        <f>F30</f>
        <v>156064.01999999999</v>
      </c>
      <c r="G31" s="1"/>
      <c r="H31" s="11">
        <f>H30</f>
        <v>117109.44</v>
      </c>
      <c r="J31" s="11">
        <f>J30</f>
        <v>151462.44</v>
      </c>
    </row>
    <row r="32" spans="1:10" ht="14.4" thickTop="1" x14ac:dyDescent="0.25"/>
  </sheetData>
  <mergeCells count="1">
    <mergeCell ref="F4:H4"/>
  </mergeCells>
  <pageMargins left="0.7" right="0.7" top="0.75" bottom="0.75" header="0.3" footer="0.3"/>
  <pageSetup orientation="landscape" horizontalDpi="1200" verticalDpi="1200" r:id="rId1"/>
  <headerFooter>
    <oddHeader>&amp;C&amp;"Arial,Bold"&amp;12 State of Nevada Applied Behavior Analysis Board
&amp;14 Proposed Budget FY24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4</xdr:col>
                <xdr:colOff>91440</xdr:colOff>
                <xdr:row>4</xdr:row>
                <xdr:rowOff>45720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4</xdr:col>
                <xdr:colOff>91440</xdr:colOff>
                <xdr:row>4</xdr:row>
                <xdr:rowOff>45720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97A2-1E75-45A2-B0B5-6E92B5AD03B9}">
  <dimension ref="A2:P15"/>
  <sheetViews>
    <sheetView workbookViewId="0">
      <selection activeCell="J7" sqref="J7"/>
    </sheetView>
  </sheetViews>
  <sheetFormatPr defaultRowHeight="14.4" x14ac:dyDescent="0.3"/>
  <cols>
    <col min="1" max="3" width="1.44140625" customWidth="1"/>
    <col min="5" max="5" width="20.33203125" bestFit="1" customWidth="1"/>
    <col min="7" max="7" width="2.109375" customWidth="1"/>
    <col min="9" max="9" width="6.6640625" customWidth="1"/>
    <col min="11" max="11" width="3.88671875" customWidth="1"/>
    <col min="13" max="13" width="3.88671875" customWidth="1"/>
    <col min="15" max="15" width="3.88671875" customWidth="1"/>
  </cols>
  <sheetData>
    <row r="2" spans="1:16" ht="15" thickBot="1" x14ac:dyDescent="0.35"/>
    <row r="3" spans="1:16" s="3" customFormat="1" ht="15.75" customHeight="1" thickBot="1" x14ac:dyDescent="0.3">
      <c r="A3" s="1"/>
      <c r="B3" s="1"/>
      <c r="C3" s="1"/>
      <c r="D3" s="1"/>
      <c r="E3" s="1"/>
      <c r="F3" s="20" t="s">
        <v>35</v>
      </c>
      <c r="G3" s="21"/>
      <c r="H3" s="22"/>
      <c r="J3" s="23" t="s">
        <v>42</v>
      </c>
      <c r="K3" s="24"/>
      <c r="L3" s="24"/>
      <c r="M3" s="24"/>
      <c r="N3" s="24"/>
      <c r="O3" s="24"/>
      <c r="P3" s="25"/>
    </row>
    <row r="4" spans="1:16" s="13" customFormat="1" ht="24.75" customHeight="1" thickBot="1" x14ac:dyDescent="0.3">
      <c r="A4" s="5"/>
      <c r="B4" s="5"/>
      <c r="C4" s="5"/>
      <c r="D4" s="5"/>
      <c r="E4" s="5"/>
      <c r="F4" s="6" t="s">
        <v>34</v>
      </c>
      <c r="G4" s="12"/>
      <c r="H4" s="6" t="s">
        <v>0</v>
      </c>
      <c r="J4" s="6" t="s">
        <v>38</v>
      </c>
      <c r="L4" s="6" t="s">
        <v>39</v>
      </c>
      <c r="N4" s="16" t="s">
        <v>40</v>
      </c>
      <c r="P4" s="16" t="s">
        <v>41</v>
      </c>
    </row>
    <row r="5" spans="1:16" s="3" customFormat="1" thickTop="1" x14ac:dyDescent="0.25">
      <c r="A5" s="1"/>
      <c r="B5" s="1"/>
      <c r="C5" s="1"/>
      <c r="D5" s="1" t="s">
        <v>16</v>
      </c>
      <c r="E5" s="1"/>
      <c r="F5" s="7"/>
      <c r="G5" s="2"/>
      <c r="H5" s="7"/>
      <c r="J5" s="7"/>
      <c r="L5" s="7"/>
      <c r="N5" s="7"/>
      <c r="P5" s="7"/>
    </row>
    <row r="6" spans="1:16" s="3" customFormat="1" ht="13.8" x14ac:dyDescent="0.25">
      <c r="A6" s="1"/>
      <c r="B6" s="1"/>
      <c r="C6" s="1"/>
      <c r="D6" s="1"/>
      <c r="E6" s="1" t="s">
        <v>22</v>
      </c>
      <c r="F6" s="9">
        <v>70857.320000000007</v>
      </c>
      <c r="G6" s="2"/>
      <c r="H6" s="9">
        <v>72757.02</v>
      </c>
      <c r="J6" s="9">
        <v>80513</v>
      </c>
      <c r="L6" s="9">
        <f>+J6*1.05</f>
        <v>84538.650000000009</v>
      </c>
      <c r="N6" s="9">
        <f>+J6*1.08</f>
        <v>86954.040000000008</v>
      </c>
      <c r="P6" s="9">
        <f>+J6*1.12</f>
        <v>90174.560000000012</v>
      </c>
    </row>
    <row r="7" spans="1:16" s="3" customFormat="1" ht="13.8" x14ac:dyDescent="0.25">
      <c r="A7" s="1"/>
      <c r="B7" s="1"/>
      <c r="C7" s="1"/>
      <c r="D7" s="1"/>
      <c r="E7" s="1" t="s">
        <v>19</v>
      </c>
      <c r="F7" s="7">
        <v>4754.5</v>
      </c>
      <c r="G7" s="2"/>
      <c r="H7" s="7">
        <v>7200</v>
      </c>
      <c r="J7" s="7">
        <f>20*20*52+5000</f>
        <v>25800</v>
      </c>
      <c r="L7" s="9">
        <f>+J7*1.05</f>
        <v>27090</v>
      </c>
      <c r="N7" s="9">
        <f>+J7*1.08</f>
        <v>27864.000000000004</v>
      </c>
      <c r="P7" s="9">
        <f>+J7*1.12</f>
        <v>28896.000000000004</v>
      </c>
    </row>
    <row r="8" spans="1:16" s="3" customFormat="1" ht="13.8" x14ac:dyDescent="0.25">
      <c r="A8" s="1"/>
      <c r="B8" s="1"/>
      <c r="C8" s="1"/>
      <c r="D8" s="1"/>
      <c r="E8" s="1" t="s">
        <v>17</v>
      </c>
      <c r="F8" s="7">
        <v>4590.7700000000004</v>
      </c>
      <c r="G8" s="2"/>
      <c r="H8" s="7">
        <v>4549.0200000000004</v>
      </c>
      <c r="J8" s="7">
        <f>+J6*0.113</f>
        <v>9097.969000000001</v>
      </c>
      <c r="L8" s="7">
        <f>+L6*0.113</f>
        <v>9552.8674500000016</v>
      </c>
      <c r="N8" s="7">
        <f>+N6*0.113</f>
        <v>9825.8065200000019</v>
      </c>
      <c r="P8" s="7">
        <f>+P6*0.113</f>
        <v>10189.725280000002</v>
      </c>
    </row>
    <row r="9" spans="1:16" s="3" customFormat="1" ht="13.8" x14ac:dyDescent="0.25">
      <c r="A9" s="1"/>
      <c r="B9" s="1"/>
      <c r="C9" s="1"/>
      <c r="D9" s="1"/>
      <c r="E9" s="1" t="s">
        <v>18</v>
      </c>
      <c r="F9" s="7">
        <v>7657.69</v>
      </c>
      <c r="G9" s="2"/>
      <c r="H9" s="7">
        <v>8515.02</v>
      </c>
      <c r="J9" s="7">
        <f>+(J7+J6+J8)*0.0765+49500*0.03</f>
        <v>10313.9391285</v>
      </c>
      <c r="L9" s="7">
        <f>+(L7+L6+L8)*0.0765+49500*0.03</f>
        <v>10755.386084925001</v>
      </c>
      <c r="N9" s="7">
        <f>+(N7+N6+N8)*0.0765+49500*0.03</f>
        <v>11020.25425878</v>
      </c>
      <c r="P9" s="7">
        <f>+(P7+P6+P8)*0.0765+49500*0.03</f>
        <v>11373.411823920002</v>
      </c>
    </row>
    <row r="10" spans="1:16" s="3" customFormat="1" ht="13.8" x14ac:dyDescent="0.25">
      <c r="A10" s="1"/>
      <c r="B10" s="1"/>
      <c r="C10" s="1"/>
      <c r="D10" s="1"/>
      <c r="E10" s="1" t="s">
        <v>20</v>
      </c>
      <c r="F10" s="7">
        <v>10925.17</v>
      </c>
      <c r="G10" s="2"/>
      <c r="H10" s="7">
        <v>7200</v>
      </c>
      <c r="J10" s="7">
        <f>730*12+(J7+J6)*0.0311</f>
        <v>12066.3343</v>
      </c>
      <c r="L10" s="7">
        <f>730*12+(L7+L6)*0.0311</f>
        <v>12231.651014999999</v>
      </c>
      <c r="N10" s="7">
        <f>730*12+(N7+N6)*0.0311</f>
        <v>12330.841044000001</v>
      </c>
      <c r="P10" s="7">
        <f>730*12+(P7+P6)*0.0311</f>
        <v>12463.094416</v>
      </c>
    </row>
    <row r="11" spans="1:16" s="3" customFormat="1" thickBot="1" x14ac:dyDescent="0.3">
      <c r="A11" s="1"/>
      <c r="B11" s="1"/>
      <c r="C11" s="1"/>
      <c r="D11" s="1"/>
      <c r="E11" s="1" t="s">
        <v>21</v>
      </c>
      <c r="F11" s="8">
        <v>4334.96</v>
      </c>
      <c r="G11" s="2"/>
      <c r="H11" s="8">
        <v>1400.04</v>
      </c>
      <c r="J11" s="8">
        <v>5000.04</v>
      </c>
      <c r="L11" s="8">
        <v>5000.04</v>
      </c>
      <c r="N11" s="8">
        <v>5000.04</v>
      </c>
      <c r="P11" s="8">
        <v>5000.04</v>
      </c>
    </row>
    <row r="12" spans="1:16" s="3" customFormat="1" ht="13.8" x14ac:dyDescent="0.25">
      <c r="A12" s="1"/>
      <c r="B12" s="1"/>
      <c r="C12" s="1"/>
      <c r="D12" s="1" t="s">
        <v>23</v>
      </c>
      <c r="E12" s="1"/>
      <c r="F12" s="7">
        <f>ROUND(SUM(F5:F11),5)</f>
        <v>103120.41</v>
      </c>
      <c r="G12" s="2"/>
      <c r="H12" s="7">
        <f>ROUND(SUM(H5:H11),5)</f>
        <v>101621.1</v>
      </c>
      <c r="J12" s="7">
        <f>ROUND(SUM(J5:J11),5)</f>
        <v>142791.28242999999</v>
      </c>
      <c r="L12" s="7">
        <f>ROUND(SUM(L5:L11),5)</f>
        <v>149168.59455000001</v>
      </c>
      <c r="N12" s="7">
        <f>ROUND(SUM(N5:N11),5)</f>
        <v>152994.98181999999</v>
      </c>
      <c r="P12" s="7">
        <f>ROUND(SUM(P5:P11),5)</f>
        <v>158096.83152000001</v>
      </c>
    </row>
    <row r="15" spans="1:16" s="17" customFormat="1" ht="10.199999999999999" x14ac:dyDescent="0.2">
      <c r="D15" s="18" t="s">
        <v>43</v>
      </c>
      <c r="J15" s="19">
        <f>+'Budget wo comp'!$J$31-Compensation!J12</f>
        <v>8671.1575700000103</v>
      </c>
      <c r="L15" s="19">
        <f>+'Budget wo comp'!$J$31-Compensation!L12</f>
        <v>2293.8454499999934</v>
      </c>
      <c r="N15" s="19">
        <f>+'Budget wo comp'!$J$31-Compensation!N12</f>
        <v>-1532.541819999984</v>
      </c>
      <c r="P15" s="19">
        <f>+'Budget wo comp'!$J$31-Compensation!P12</f>
        <v>-6634.3915200000047</v>
      </c>
    </row>
  </sheetData>
  <mergeCells count="2">
    <mergeCell ref="F3:H3"/>
    <mergeCell ref="J3:P3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 comp</vt:lpstr>
      <vt:lpstr>Compensation</vt:lpstr>
      <vt:lpstr>'Budget wo comp'!Print_Titles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Woods</dc:creator>
  <cp:lastModifiedBy>Wendy Knorr</cp:lastModifiedBy>
  <cp:lastPrinted>2023-10-09T22:18:52Z</cp:lastPrinted>
  <dcterms:created xsi:type="dcterms:W3CDTF">2023-08-21T13:24:01Z</dcterms:created>
  <dcterms:modified xsi:type="dcterms:W3CDTF">2023-10-09T22:21:17Z</dcterms:modified>
</cp:coreProperties>
</file>